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afco\website\NewWebsiteCommonDocuments\AdHoc RainbowFallbrook\"/>
    </mc:Choice>
  </mc:AlternateContent>
  <xr:revisionPtr revIDLastSave="0" documentId="8_{F02DF91B-DC12-4A0E-9702-F18ED06EB42E}" xr6:coauthVersionLast="46" xr6:coauthVersionMax="46" xr10:uidLastSave="{00000000-0000-0000-0000-000000000000}"/>
  <bookViews>
    <workbookView xWindow="1920" yWindow="1608" windowWidth="10920" windowHeight="11352" firstSheet="2" activeTab="3" xr2:uid="{BB17CF2C-A322-416A-9B96-FB61D36505A2}"/>
  </bookViews>
  <sheets>
    <sheet name="WATER SUPPLY COSTS" sheetId="1" r:id="rId1"/>
    <sheet name="EXPENDITURES" sheetId="2" r:id="rId2"/>
    <sheet name="SOURCES-COSTS" sheetId="8" r:id="rId3"/>
    <sheet name="EXPENDITURE REDUCTION" sheetId="9" r:id="rId4"/>
    <sheet name="WATER RATES" sheetId="5" r:id="rId5"/>
    <sheet name="WATER SALES" sheetId="6" r:id="rId6"/>
    <sheet name="REVENUES" sheetId="3" r:id="rId7"/>
    <sheet name="REVENUE REDUCTIO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9" l="1"/>
  <c r="B10" i="9"/>
  <c r="E26" i="7"/>
  <c r="E19" i="7"/>
  <c r="E12" i="7"/>
  <c r="E11" i="7"/>
  <c r="E10" i="7"/>
  <c r="E8" i="7"/>
  <c r="E7" i="7"/>
  <c r="E6" i="7"/>
  <c r="H17" i="6"/>
  <c r="G26" i="6"/>
  <c r="D23" i="3"/>
  <c r="D20" i="3"/>
  <c r="D19" i="3"/>
  <c r="D18" i="3"/>
  <c r="D17" i="3"/>
  <c r="D16" i="3"/>
  <c r="D11" i="3"/>
  <c r="D10" i="3"/>
  <c r="D9" i="3"/>
  <c r="D8" i="3"/>
  <c r="D7" i="3"/>
  <c r="D6" i="3"/>
  <c r="C23" i="3"/>
  <c r="C19" i="3"/>
  <c r="C20" i="3" s="1"/>
  <c r="C11" i="3"/>
  <c r="F11" i="6"/>
  <c r="G11" i="6" s="1"/>
  <c r="H11" i="6" s="1"/>
  <c r="G17" i="6"/>
  <c r="C17" i="6"/>
  <c r="C11" i="6"/>
  <c r="D11" i="6" s="1"/>
  <c r="E13" i="7" l="1"/>
  <c r="C19" i="6"/>
  <c r="C25" i="6" s="1"/>
  <c r="G23" i="6"/>
  <c r="H23" i="6" s="1"/>
  <c r="H26" i="6" s="1"/>
  <c r="E32" i="1"/>
  <c r="B12" i="2"/>
  <c r="C5" i="2" s="1"/>
  <c r="D9" i="1"/>
  <c r="E30" i="1"/>
  <c r="D35" i="1"/>
  <c r="E26" i="1"/>
  <c r="E25" i="1"/>
  <c r="E24" i="1"/>
  <c r="E23" i="1"/>
  <c r="D27" i="1"/>
  <c r="C27" i="1"/>
  <c r="E18" i="1"/>
  <c r="E13" i="1"/>
  <c r="E12" i="1"/>
  <c r="E8" i="1"/>
  <c r="E7" i="1"/>
  <c r="D16" i="1"/>
  <c r="E16" i="1" s="1"/>
  <c r="C14" i="1"/>
  <c r="E14" i="1" s="1"/>
  <c r="C9" i="1"/>
  <c r="C20" i="1" s="1"/>
  <c r="D37" i="1" l="1"/>
  <c r="C7" i="2"/>
  <c r="C8" i="2"/>
  <c r="C9" i="2"/>
  <c r="C10" i="2"/>
  <c r="C4" i="2"/>
  <c r="C6" i="2"/>
  <c r="E27" i="1"/>
  <c r="C12" i="2" l="1"/>
</calcChain>
</file>

<file path=xl/sharedStrings.xml><?xml version="1.0" encoding="utf-8"?>
<sst xmlns="http://schemas.openxmlformats.org/spreadsheetml/2006/main" count="226" uniqueCount="175">
  <si>
    <t>VOLUME (AF)</t>
  </si>
  <si>
    <t>EXPENDITURE ($)</t>
  </si>
  <si>
    <t>MWD SUPPLIES</t>
  </si>
  <si>
    <t xml:space="preserve">  Full Service Untreated Water</t>
  </si>
  <si>
    <t xml:space="preserve">  Untreated TSAWR</t>
  </si>
  <si>
    <t xml:space="preserve">     Subtotal MWD</t>
  </si>
  <si>
    <t>QSA SUPPLIES</t>
  </si>
  <si>
    <t xml:space="preserve">  IID</t>
  </si>
  <si>
    <t xml:space="preserve">  All-American &amp; Coachella Canals</t>
  </si>
  <si>
    <t xml:space="preserve">  MWD Wheeling Cost</t>
  </si>
  <si>
    <t xml:space="preserve">       Subtotal QSA</t>
  </si>
  <si>
    <t xml:space="preserve">  QSA Mitigation</t>
  </si>
  <si>
    <t>CARSLBAD DESAL PLANT</t>
  </si>
  <si>
    <t>TREATMENT</t>
  </si>
  <si>
    <t>TOTAL SUPPLY</t>
  </si>
  <si>
    <t xml:space="preserve">  MWD</t>
  </si>
  <si>
    <t xml:space="preserve">  SDCWA</t>
  </si>
  <si>
    <t xml:space="preserve">  Helix</t>
  </si>
  <si>
    <t xml:space="preserve">       Subtotal Treatment</t>
  </si>
  <si>
    <t xml:space="preserve">  Carlsbad Desal Plant</t>
  </si>
  <si>
    <t>ADJUSTMENTS</t>
  </si>
  <si>
    <t xml:space="preserve">  TSAWR Supply Credit</t>
  </si>
  <si>
    <t xml:space="preserve">  Groundwater Storage Facility Costs</t>
  </si>
  <si>
    <t xml:space="preserve">  Reclamation Credits SDCWA</t>
  </si>
  <si>
    <t xml:space="preserve">  Evaporation &amp; Seepage</t>
  </si>
  <si>
    <t xml:space="preserve">  Other</t>
  </si>
  <si>
    <t xml:space="preserve">       Subtotal Adjustments</t>
  </si>
  <si>
    <t>Unit cost</t>
  </si>
  <si>
    <t>($/AF)</t>
  </si>
  <si>
    <t xml:space="preserve">     TOTAL</t>
  </si>
  <si>
    <t xml:space="preserve">  Percent</t>
  </si>
  <si>
    <t>$ Thousands</t>
  </si>
  <si>
    <t>Operating Departments*</t>
  </si>
  <si>
    <t>Debt Service*</t>
  </si>
  <si>
    <t>CIP Expenditures*</t>
  </si>
  <si>
    <t>Equipment Replacements*</t>
  </si>
  <si>
    <t>Grant Expenditures*</t>
  </si>
  <si>
    <t>Other Expenditures*</t>
  </si>
  <si>
    <t>WATER SUPPLY EXPENSES</t>
  </si>
  <si>
    <t>Water Supply Expenses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</si>
  <si>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</si>
  <si>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</si>
  <si>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</si>
  <si>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</si>
  <si>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</si>
  <si>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</si>
  <si>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</si>
  <si>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</si>
  <si>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</si>
  <si>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</si>
  <si>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</si>
  <si>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</si>
  <si>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</si>
  <si>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</si>
  <si>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</si>
  <si>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n</t>
  </si>
  <si>
    <t>ITEM</t>
  </si>
  <si>
    <t>REVENUE ($)</t>
  </si>
  <si>
    <t>Unit vaiue</t>
  </si>
  <si>
    <t xml:space="preserve">  TSAWR</t>
  </si>
  <si>
    <t>FIXED</t>
  </si>
  <si>
    <t xml:space="preserve">  Storage Charge</t>
  </si>
  <si>
    <t xml:space="preserve">  Customer Service Charge</t>
  </si>
  <si>
    <t xml:space="preserve">  Supply Reliability Charge</t>
  </si>
  <si>
    <t>SOURCE: SDCWA Adopted Budget FY 2021 &amp; 2022, Table 4, p.29.</t>
  </si>
  <si>
    <t>SOURCE: SDCWA Adopted Budget FY 2021 &amp; 2022, Table 1, p.26.</t>
  </si>
  <si>
    <t>* FY20 obtained by halving FY20 &amp; 21 amount in Table 1.</t>
  </si>
  <si>
    <t xml:space="preserve">  Melded Supply Rate</t>
  </si>
  <si>
    <t xml:space="preserve">  Melded Treatment Rate</t>
  </si>
  <si>
    <t xml:space="preserve">  Transportation Rate</t>
  </si>
  <si>
    <t>Transportation rate ($/AF)</t>
  </si>
  <si>
    <t>M&amp;I Water supply rate ($/AF)</t>
  </si>
  <si>
    <t>Agricultural water supply rate ($/AF)</t>
  </si>
  <si>
    <t>Treatment rate ($/AF)</t>
  </si>
  <si>
    <t>Infrastructure Access Charge ($/meter equivalent)</t>
  </si>
  <si>
    <t>Ad Valorem Property Tax</t>
  </si>
  <si>
    <t>Customer Service Charge - Total, all member agencies ($)</t>
  </si>
  <si>
    <t>Storage Charge - Total, all member agencies ($)</t>
  </si>
  <si>
    <t>Supply Reliability Charge - Total, all member agencies ($)</t>
  </si>
  <si>
    <t>$25.6M</t>
  </si>
  <si>
    <t>$60.0M</t>
  </si>
  <si>
    <t>$38.84M</t>
  </si>
  <si>
    <t>Water Availability  Standby Charge (per property in service area)</t>
  </si>
  <si>
    <t>System Capacity Charge per new meter less than 1" ($)</t>
  </si>
  <si>
    <t>Treatment Capacity Charge per new meter less than 1" ($)</t>
  </si>
  <si>
    <t>CHARGED TO MEMBER AGENCIES</t>
  </si>
  <si>
    <t>VARIES</t>
  </si>
  <si>
    <t>CHARGED TO PROPERTIES IN SERVICE AREA</t>
  </si>
  <si>
    <t>COMMODITY</t>
  </si>
  <si>
    <t xml:space="preserve">     Subtotal Commodity</t>
  </si>
  <si>
    <t xml:space="preserve">     Subtotal Fixed</t>
  </si>
  <si>
    <t xml:space="preserve">     Subtotal Water Authority</t>
  </si>
  <si>
    <t xml:space="preserve"> </t>
  </si>
  <si>
    <t>PASS THROUGHS</t>
  </si>
  <si>
    <t>TOTAL WATER SALES</t>
  </si>
  <si>
    <t>SDCWA WATER SALES FY20 ADOPTED BUDGET*</t>
  </si>
  <si>
    <t>SDCWA WATER SALES FY20 ACTUAL**</t>
  </si>
  <si>
    <t>SOURCES</t>
  </si>
  <si>
    <t>* SDCWA Adopted Budget FY 2021 &amp; 2022, Table 4, p.28.</t>
  </si>
  <si>
    <t xml:space="preserve">     Subtotal Commodity***</t>
  </si>
  <si>
    <t>ADJUSTMENTS***</t>
  </si>
  <si>
    <t>TOTAL WATER SALES**</t>
  </si>
  <si>
    <t>*** My estimate/assumption</t>
  </si>
  <si>
    <t>REVENUE ($)***</t>
  </si>
  <si>
    <t>VOLUME (AF)**</t>
  </si>
  <si>
    <t>WATER RELATED</t>
  </si>
  <si>
    <t xml:space="preserve">     Subtotal</t>
  </si>
  <si>
    <t xml:space="preserve">  Property Taxes &amp; In-lieu Charges</t>
  </si>
  <si>
    <t xml:space="preserve">  Investment Income</t>
  </si>
  <si>
    <t xml:space="preserve">  Hydroelectric Revenue</t>
  </si>
  <si>
    <t xml:space="preserve">  All Other Income/Revenue</t>
  </si>
  <si>
    <t>TOTAL (excluding Water Passthroughs)</t>
  </si>
  <si>
    <t xml:space="preserve">  Commodity Rates**</t>
  </si>
  <si>
    <t xml:space="preserve">  Fixed Charges**</t>
  </si>
  <si>
    <t xml:space="preserve">  Availability Standby Charge*</t>
  </si>
  <si>
    <t>WATER PASSTHROUGHS**</t>
  </si>
  <si>
    <t>OTHER REVENUE &amp; INCOME*</t>
  </si>
  <si>
    <t>SOURCES:</t>
  </si>
  <si>
    <t>**SDCWA Comprehensive Annual Financial Report FY 2020, pp. 79, 109.</t>
  </si>
  <si>
    <t>*SDCWA Comprehensive Annual Financial Report FY 2020, pp. 79, 110.</t>
  </si>
  <si>
    <t>** Table 2 above</t>
  </si>
  <si>
    <t xml:space="preserve">  Infrastructure Access Charge*</t>
  </si>
  <si>
    <t xml:space="preserve">  Capacity Charges*</t>
  </si>
  <si>
    <t>TOTAL</t>
  </si>
  <si>
    <t>TOTAL (excluding PassThroughs)***</t>
  </si>
  <si>
    <t>M&amp;I Water supply</t>
  </si>
  <si>
    <t xml:space="preserve">   Water Supply</t>
  </si>
  <si>
    <t xml:space="preserve">   Transportation </t>
  </si>
  <si>
    <t xml:space="preserve">   Treatment</t>
  </si>
  <si>
    <t>Ag Water supply</t>
  </si>
  <si>
    <t xml:space="preserve">   Supply</t>
  </si>
  <si>
    <t>Rate</t>
  </si>
  <si>
    <t>Quantity</t>
  </si>
  <si>
    <t xml:space="preserve">Agency </t>
  </si>
  <si>
    <t>Share</t>
  </si>
  <si>
    <t>Change (AF)</t>
  </si>
  <si>
    <t>Unit</t>
  </si>
  <si>
    <t>Item</t>
  </si>
  <si>
    <t>Revenue</t>
  </si>
  <si>
    <t>Reduction ($)</t>
  </si>
  <si>
    <t>Availability Standby Charge</t>
  </si>
  <si>
    <t>System Capacity Charge</t>
  </si>
  <si>
    <t>Treatment Capacity Charge</t>
  </si>
  <si>
    <t>Subtotal - volumetric charges</t>
  </si>
  <si>
    <t>Subtotal - charges</t>
  </si>
  <si>
    <t>Property Taxes</t>
  </si>
  <si>
    <t xml:space="preserve">  </t>
  </si>
  <si>
    <t>$136,361/mo</t>
  </si>
  <si>
    <t>$212,651/mo</t>
  </si>
  <si>
    <t>$112,415/mo</t>
  </si>
  <si>
    <t>Customer Service Charge*</t>
  </si>
  <si>
    <t>Storage Charge*</t>
  </si>
  <si>
    <t>Supply Reliability Charge*</t>
  </si>
  <si>
    <t>Infrastructure Access*</t>
  </si>
  <si>
    <t>* https://www.sdcwa.org/member-agencies/rate-allocation/  Consulted 6-7-2021</t>
  </si>
  <si>
    <t>TABLE 2</t>
  </si>
  <si>
    <t>TABLE 3 SDCWA REVENUES FY 2020 ACTUAL*</t>
  </si>
  <si>
    <t>TABLE 4 REDUCTION IN SDCWA ANNUAL REVENUE IF FPUD &amp; RMWD EXIT</t>
  </si>
  <si>
    <t>TABLE 1 SDCWA WATER RATES AND CHARGES CY 2021</t>
  </si>
  <si>
    <t>TABLE 5 SDCWA WATER SUPPLY EXPENSES FY20 ADOPTED BUDGET</t>
  </si>
  <si>
    <t>TABLE 6 SDCWA EXPENDITURES FY20 ADOPTED BUDGET</t>
  </si>
  <si>
    <t>TABLE 7  WATER SOURCES AND COSTS</t>
  </si>
  <si>
    <t>Water source</t>
  </si>
  <si>
    <t>Minimum</t>
  </si>
  <si>
    <t>Quantity (AF)</t>
  </si>
  <si>
    <t>Cost ($/AF)</t>
  </si>
  <si>
    <t>Carlsbad Desal</t>
  </si>
  <si>
    <t>IID</t>
  </si>
  <si>
    <t>MWD</t>
  </si>
  <si>
    <t>na</t>
  </si>
  <si>
    <t>Water acquisition cost ($/AF)</t>
  </si>
  <si>
    <t>Transportation cost ($/AF)</t>
  </si>
  <si>
    <t>Treatment cost ($/AF)</t>
  </si>
  <si>
    <t>22,279 af @ $1,236</t>
  </si>
  <si>
    <t>TABLE 8 EXPENDITURE FOREGONE BY SDCWA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</si>
</sst>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164" formatCode="&quot;$&quot;#,##0"/>
    <numFmt numFmtId="165" formatCode="0.0%"/>
    <numFmt numFmtId="166" formatCode="&quot;$&quot;#,##0.0"/>
    <numFmt numFmtId="167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5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165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5" fontId="1" fillId="0" borderId="0" xfId="0" applyNumberFormat="1" applyFont="1"/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5" fontId="0" fillId="0" borderId="0" xfId="0" applyNumberFormat="1" applyAlignment="1">
      <alignment horizontal="center"/>
    </xf>
    <xf numFmtId="165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8AA5-D6A9-4F28-98EA-EF702AFCD63F}">
  <dimension ref="A1:E44"/>
  <sheetViews>
    <sheetView workbookViewId="0">
      <selection activeCell="B2" sqref="B2"/>
    </sheetView>
  </sheetViews>
  <sheetFormatPr defaultRowHeight="14.4" x14ac:dyDescent="0.3"/>
  <cols>
    <col min="1" max="1" width="3.33203125" customWidth="1"/>
    <col min="2" max="2" width="35.5546875" customWidth="1"/>
    <col min="3" max="3" width="13.33203125" customWidth="1"/>
    <col min="4" max="4" width="17.109375" customWidth="1"/>
    <col min="5" max="5" width="10.44140625" customWidth="1"/>
  </cols>
  <sheetData>
    <row r="1" spans="1:5" ht="15.6" x14ac:dyDescent="0.3">
      <c r="A1" s="8" t="s">
        <v>159</v>
      </c>
    </row>
    <row r="4" spans="1:5" x14ac:dyDescent="0.3">
      <c r="B4" s="10" t="s">
        <v>56</v>
      </c>
      <c r="C4" s="4" t="s">
        <v>0</v>
      </c>
      <c r="D4" s="10" t="s">
        <v>1</v>
      </c>
      <c r="E4" s="10" t="s">
        <v>27</v>
      </c>
    </row>
    <row r="5" spans="1:5" x14ac:dyDescent="0.3">
      <c r="C5" s="4"/>
      <c r="D5" s="4"/>
      <c r="E5" s="10" t="s">
        <v>28</v>
      </c>
    </row>
    <row r="6" spans="1:5" x14ac:dyDescent="0.3">
      <c r="B6" s="4" t="s">
        <v>2</v>
      </c>
    </row>
    <row r="7" spans="1:5" x14ac:dyDescent="0.3">
      <c r="A7" t="s">
        <v>40</v>
      </c>
      <c r="B7" t="s">
        <v>3</v>
      </c>
      <c r="C7" s="2">
        <v>73212</v>
      </c>
      <c r="D7" s="3">
        <v>54106572</v>
      </c>
      <c r="E7" s="3">
        <f>+D7/C7</f>
        <v>739.03966562858545</v>
      </c>
    </row>
    <row r="8" spans="1:5" x14ac:dyDescent="0.3">
      <c r="A8" t="s">
        <v>41</v>
      </c>
      <c r="B8" t="s">
        <v>4</v>
      </c>
      <c r="C8" s="2">
        <v>38862</v>
      </c>
      <c r="D8" s="3">
        <v>28860673</v>
      </c>
      <c r="E8" s="3">
        <f>+D8/C8</f>
        <v>742.64507745355365</v>
      </c>
    </row>
    <row r="9" spans="1:5" x14ac:dyDescent="0.3">
      <c r="B9" s="4" t="s">
        <v>5</v>
      </c>
      <c r="C9" s="2">
        <f>+SUM(C7:C8)</f>
        <v>112074</v>
      </c>
      <c r="D9" s="3">
        <f>+SUM(D7:D8)</f>
        <v>82967245</v>
      </c>
      <c r="E9" s="3"/>
    </row>
    <row r="10" spans="1:5" x14ac:dyDescent="0.3">
      <c r="C10" s="2"/>
      <c r="D10" s="3"/>
    </row>
    <row r="11" spans="1:5" x14ac:dyDescent="0.3">
      <c r="B11" s="4" t="s">
        <v>6</v>
      </c>
      <c r="C11" s="2"/>
      <c r="D11" s="3"/>
    </row>
    <row r="12" spans="1:5" x14ac:dyDescent="0.3">
      <c r="A12" t="s">
        <v>42</v>
      </c>
      <c r="B12" t="s">
        <v>7</v>
      </c>
      <c r="C12" s="2">
        <v>176250</v>
      </c>
      <c r="D12" s="3">
        <v>118570000</v>
      </c>
      <c r="E12" s="3">
        <f>+D12/C12</f>
        <v>672.73758865248226</v>
      </c>
    </row>
    <row r="13" spans="1:5" x14ac:dyDescent="0.3">
      <c r="A13" t="s">
        <v>43</v>
      </c>
      <c r="B13" s="5" t="s">
        <v>8</v>
      </c>
      <c r="C13" s="2">
        <v>78200</v>
      </c>
      <c r="D13" s="3">
        <v>1133150</v>
      </c>
      <c r="E13" s="3">
        <f>+D13/C13</f>
        <v>14.490409207161125</v>
      </c>
    </row>
    <row r="14" spans="1:5" x14ac:dyDescent="0.3">
      <c r="A14" t="s">
        <v>44</v>
      </c>
      <c r="B14" s="5" t="s">
        <v>9</v>
      </c>
      <c r="C14" s="2">
        <f>+SUM(C12:C13)</f>
        <v>254450</v>
      </c>
      <c r="D14" s="3">
        <v>119183750</v>
      </c>
      <c r="E14" s="3">
        <f>+D14/C14</f>
        <v>468.39752407152685</v>
      </c>
    </row>
    <row r="15" spans="1:5" x14ac:dyDescent="0.3">
      <c r="A15" t="s">
        <v>45</v>
      </c>
      <c r="B15" s="5" t="s">
        <v>11</v>
      </c>
      <c r="C15" s="2"/>
      <c r="D15" s="3">
        <v>4711000</v>
      </c>
    </row>
    <row r="16" spans="1:5" x14ac:dyDescent="0.3">
      <c r="B16" s="4" t="s">
        <v>10</v>
      </c>
      <c r="C16" s="2">
        <v>254450</v>
      </c>
      <c r="D16" s="3">
        <f>+SUM(D12:D15)</f>
        <v>243597900</v>
      </c>
      <c r="E16" s="3">
        <f>+D16/C16</f>
        <v>957.35075653370018</v>
      </c>
    </row>
    <row r="17" spans="1:5" x14ac:dyDescent="0.3">
      <c r="C17" s="2"/>
      <c r="D17" s="3"/>
    </row>
    <row r="18" spans="1:5" x14ac:dyDescent="0.3">
      <c r="A18" t="s">
        <v>46</v>
      </c>
      <c r="B18" s="4" t="s">
        <v>12</v>
      </c>
      <c r="C18" s="2">
        <v>42000</v>
      </c>
      <c r="D18" s="1">
        <v>97933920</v>
      </c>
      <c r="E18" s="3">
        <f>+D18/C18</f>
        <v>2331.7600000000002</v>
      </c>
    </row>
    <row r="19" spans="1:5" x14ac:dyDescent="0.3">
      <c r="C19" s="2"/>
      <c r="D19" s="1"/>
    </row>
    <row r="20" spans="1:5" x14ac:dyDescent="0.3">
      <c r="B20" s="4" t="s">
        <v>14</v>
      </c>
      <c r="C20" s="2">
        <f>+C18+C16+C9</f>
        <v>408524</v>
      </c>
      <c r="D20" s="1"/>
    </row>
    <row r="21" spans="1:5" x14ac:dyDescent="0.3">
      <c r="C21" s="2"/>
      <c r="D21" s="1"/>
    </row>
    <row r="22" spans="1:5" x14ac:dyDescent="0.3">
      <c r="B22" s="4" t="s">
        <v>13</v>
      </c>
      <c r="C22" s="2"/>
      <c r="D22" s="1"/>
    </row>
    <row r="23" spans="1:5" x14ac:dyDescent="0.3">
      <c r="A23" t="s">
        <v>47</v>
      </c>
      <c r="B23" t="s">
        <v>15</v>
      </c>
      <c r="C23" s="2">
        <v>31681</v>
      </c>
      <c r="D23" s="1">
        <v>10119883</v>
      </c>
      <c r="E23" s="3">
        <f>+D23/C23</f>
        <v>319.43066822385657</v>
      </c>
    </row>
    <row r="24" spans="1:5" x14ac:dyDescent="0.3">
      <c r="A24" t="s">
        <v>48</v>
      </c>
      <c r="B24" s="5" t="s">
        <v>16</v>
      </c>
      <c r="C24" s="2">
        <v>67621</v>
      </c>
      <c r="D24" s="1">
        <v>19171185</v>
      </c>
      <c r="E24" s="3">
        <f>+D24/C24</f>
        <v>283.5093388148652</v>
      </c>
    </row>
    <row r="25" spans="1:5" x14ac:dyDescent="0.3">
      <c r="A25" t="s">
        <v>49</v>
      </c>
      <c r="B25" t="s">
        <v>17</v>
      </c>
      <c r="C25" s="2">
        <v>16000</v>
      </c>
      <c r="D25" s="1">
        <v>2000000</v>
      </c>
      <c r="E25" s="3">
        <f>+D25/C25</f>
        <v>125</v>
      </c>
    </row>
    <row r="26" spans="1:5" x14ac:dyDescent="0.3">
      <c r="A26" t="s">
        <v>50</v>
      </c>
      <c r="B26" s="5" t="s">
        <v>19</v>
      </c>
      <c r="C26" s="2">
        <v>42000</v>
      </c>
      <c r="D26" s="1">
        <v>11672640</v>
      </c>
      <c r="E26" s="3">
        <f>+D26/C26</f>
        <v>277.92</v>
      </c>
    </row>
    <row r="27" spans="1:5" x14ac:dyDescent="0.3">
      <c r="B27" s="4" t="s">
        <v>18</v>
      </c>
      <c r="C27" s="2">
        <f>+SUM(C23:C26)</f>
        <v>157302</v>
      </c>
      <c r="D27" s="3">
        <f>+SUM(D23:D26)</f>
        <v>42963708</v>
      </c>
      <c r="E27" s="3">
        <f>+D27/C27</f>
        <v>273.12880955105464</v>
      </c>
    </row>
    <row r="28" spans="1:5" x14ac:dyDescent="0.3">
      <c r="B28" s="4"/>
      <c r="C28" s="2"/>
      <c r="D28" s="3"/>
      <c r="E28" s="3"/>
    </row>
    <row r="29" spans="1:5" x14ac:dyDescent="0.3">
      <c r="B29" s="4" t="s">
        <v>20</v>
      </c>
      <c r="C29" s="2"/>
      <c r="D29" s="3"/>
      <c r="E29" s="3"/>
    </row>
    <row r="30" spans="1:5" x14ac:dyDescent="0.3">
      <c r="A30" t="s">
        <v>51</v>
      </c>
      <c r="B30" s="5" t="s">
        <v>21</v>
      </c>
      <c r="C30" s="2">
        <v>38862</v>
      </c>
      <c r="D30" s="3">
        <v>6766375</v>
      </c>
      <c r="E30" s="3">
        <f>+D30/C30</f>
        <v>174.11288662446606</v>
      </c>
    </row>
    <row r="31" spans="1:5" x14ac:dyDescent="0.3">
      <c r="A31" t="s">
        <v>52</v>
      </c>
      <c r="B31" s="5" t="s">
        <v>22</v>
      </c>
      <c r="C31" s="2"/>
      <c r="D31" s="3">
        <v>505361</v>
      </c>
      <c r="E31" s="3"/>
    </row>
    <row r="32" spans="1:5" x14ac:dyDescent="0.3">
      <c r="A32" t="s">
        <v>55</v>
      </c>
      <c r="B32" s="5" t="s">
        <v>23</v>
      </c>
      <c r="C32" s="2">
        <v>17208</v>
      </c>
      <c r="D32" s="3">
        <v>2976960</v>
      </c>
      <c r="E32" s="3">
        <f>+D32/C32</f>
        <v>172.99860529986054</v>
      </c>
    </row>
    <row r="33" spans="1:5" x14ac:dyDescent="0.3">
      <c r="A33" t="s">
        <v>53</v>
      </c>
      <c r="B33" s="5" t="s">
        <v>24</v>
      </c>
      <c r="C33" s="2">
        <v>9996</v>
      </c>
      <c r="D33" s="3">
        <v>7427028</v>
      </c>
      <c r="E33" s="3"/>
    </row>
    <row r="34" spans="1:5" x14ac:dyDescent="0.3">
      <c r="A34" t="s">
        <v>54</v>
      </c>
      <c r="B34" s="5" t="s">
        <v>25</v>
      </c>
      <c r="D34" s="1">
        <v>1000000</v>
      </c>
    </row>
    <row r="35" spans="1:5" x14ac:dyDescent="0.3">
      <c r="B35" s="4" t="s">
        <v>26</v>
      </c>
      <c r="D35" s="1">
        <f>+SUM(D30:D34)</f>
        <v>18675724</v>
      </c>
    </row>
    <row r="36" spans="1:5" x14ac:dyDescent="0.3">
      <c r="B36" s="5"/>
      <c r="D36" s="1"/>
    </row>
    <row r="37" spans="1:5" x14ac:dyDescent="0.3">
      <c r="B37" s="4" t="s">
        <v>38</v>
      </c>
      <c r="D37" s="1">
        <f>+D35+D27+D18+D16+D9</f>
        <v>486138497</v>
      </c>
    </row>
    <row r="39" spans="1:5" x14ac:dyDescent="0.3">
      <c r="B39" t="s">
        <v>64</v>
      </c>
    </row>
    <row r="44" spans="1:5" x14ac:dyDescent="0.3">
      <c r="D44" s="1"/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7243-96FF-4FB7-B049-F23AE70931A6}">
  <dimension ref="A1:C16"/>
  <sheetViews>
    <sheetView workbookViewId="0"/>
  </sheetViews>
  <sheetFormatPr defaultRowHeight="14.4" x14ac:dyDescent="0.3"/>
  <cols>
    <col min="1" max="1" width="27.33203125" customWidth="1"/>
    <col min="2" max="2" width="15.33203125" customWidth="1"/>
    <col min="3" max="3" width="9.44140625" customWidth="1"/>
  </cols>
  <sheetData>
    <row r="1" spans="1:3" ht="15.6" x14ac:dyDescent="0.3">
      <c r="A1" s="8" t="s">
        <v>160</v>
      </c>
    </row>
    <row r="3" spans="1:3" x14ac:dyDescent="0.3">
      <c r="A3" s="10" t="s">
        <v>56</v>
      </c>
      <c r="B3" s="10" t="s">
        <v>31</v>
      </c>
      <c r="C3" s="4" t="s">
        <v>30</v>
      </c>
    </row>
    <row r="4" spans="1:3" x14ac:dyDescent="0.3">
      <c r="A4" t="s">
        <v>39</v>
      </c>
      <c r="B4" s="3">
        <v>486138</v>
      </c>
      <c r="C4" s="7">
        <f>+B4/B$12</f>
        <v>0.61666423538216619</v>
      </c>
    </row>
    <row r="5" spans="1:3" x14ac:dyDescent="0.3">
      <c r="A5" t="s">
        <v>32</v>
      </c>
      <c r="B5" s="1">
        <v>54252</v>
      </c>
      <c r="C5" s="7">
        <f t="shared" ref="C5:C10" si="0">+B5/B$12</f>
        <v>6.8818459157591633E-2</v>
      </c>
    </row>
    <row r="6" spans="1:3" x14ac:dyDescent="0.3">
      <c r="A6" t="s">
        <v>33</v>
      </c>
      <c r="B6" s="1">
        <v>148716</v>
      </c>
      <c r="C6" s="7">
        <f t="shared" si="0"/>
        <v>0.18864568996682882</v>
      </c>
    </row>
    <row r="7" spans="1:3" x14ac:dyDescent="0.3">
      <c r="A7" t="s">
        <v>34</v>
      </c>
      <c r="B7" s="1">
        <v>81111</v>
      </c>
      <c r="C7" s="7">
        <f t="shared" si="0"/>
        <v>0.1028890002346718</v>
      </c>
    </row>
    <row r="8" spans="1:3" x14ac:dyDescent="0.3">
      <c r="A8" t="s">
        <v>35</v>
      </c>
      <c r="B8" s="1">
        <v>3012</v>
      </c>
      <c r="C8" s="7">
        <f t="shared" si="0"/>
        <v>3.8207107384550985E-3</v>
      </c>
    </row>
    <row r="9" spans="1:3" x14ac:dyDescent="0.3">
      <c r="A9" t="s">
        <v>36</v>
      </c>
      <c r="B9" s="1">
        <v>13162</v>
      </c>
      <c r="C9" s="7">
        <f t="shared" si="0"/>
        <v>1.6695947788693894E-2</v>
      </c>
    </row>
    <row r="10" spans="1:3" x14ac:dyDescent="0.3">
      <c r="A10" t="s">
        <v>37</v>
      </c>
      <c r="B10" s="1">
        <v>1944</v>
      </c>
      <c r="C10" s="7">
        <f t="shared" si="0"/>
        <v>2.4659567315925336E-3</v>
      </c>
    </row>
    <row r="11" spans="1:3" x14ac:dyDescent="0.3">
      <c r="B11" s="1"/>
    </row>
    <row r="12" spans="1:3" x14ac:dyDescent="0.3">
      <c r="A12" s="4" t="s">
        <v>29</v>
      </c>
      <c r="B12" s="9">
        <f>+SUM(B4:B10)</f>
        <v>788335</v>
      </c>
      <c r="C12" s="7">
        <f>+SUM(C4:C10)</f>
        <v>1</v>
      </c>
    </row>
    <row r="14" spans="1:3" x14ac:dyDescent="0.3">
      <c r="A14" t="s">
        <v>66</v>
      </c>
    </row>
    <row r="16" spans="1:3" x14ac:dyDescent="0.3">
      <c r="A16" t="s">
        <v>65</v>
      </c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1F5B-0E45-4387-9802-906089A57AB8}">
  <dimension ref="A1:C11"/>
  <sheetViews>
    <sheetView workbookViewId="0">
      <selection activeCell="B7" sqref="B7"/>
    </sheetView>
  </sheetViews>
  <sheetFormatPr defaultRowHeight="14.4" x14ac:dyDescent="0.3"/>
  <cols>
    <col min="1" max="1" width="16.44140625" customWidth="1"/>
    <col min="2" max="2" width="12.6640625" customWidth="1"/>
    <col min="3" max="3" width="12" customWidth="1"/>
  </cols>
  <sheetData>
    <row r="1" spans="1:3" ht="15.6" x14ac:dyDescent="0.3">
      <c r="A1" s="8" t="s">
        <v>161</v>
      </c>
    </row>
    <row r="3" spans="1:3" x14ac:dyDescent="0.3">
      <c r="A3" s="4" t="s">
        <v>162</v>
      </c>
      <c r="B3" s="4" t="s">
        <v>163</v>
      </c>
      <c r="C3" s="4" t="s">
        <v>136</v>
      </c>
    </row>
    <row r="4" spans="1:3" x14ac:dyDescent="0.3">
      <c r="A4" s="4"/>
      <c r="B4" s="4" t="s">
        <v>164</v>
      </c>
      <c r="C4" s="4" t="s">
        <v>165</v>
      </c>
    </row>
    <row r="5" spans="1:3" x14ac:dyDescent="0.3">
      <c r="C5" s="3"/>
    </row>
    <row r="6" spans="1:3" x14ac:dyDescent="0.3">
      <c r="A6" t="s">
        <v>167</v>
      </c>
      <c r="B6" s="2">
        <v>277700</v>
      </c>
      <c r="C6" s="3">
        <v>1028</v>
      </c>
    </row>
    <row r="7" spans="1:3" x14ac:dyDescent="0.3">
      <c r="B7" s="2"/>
      <c r="C7" s="3"/>
    </row>
    <row r="8" spans="1:3" x14ac:dyDescent="0.3">
      <c r="A8" t="s">
        <v>166</v>
      </c>
      <c r="B8" s="2">
        <v>42000</v>
      </c>
      <c r="C8" s="3">
        <v>2752</v>
      </c>
    </row>
    <row r="9" spans="1:3" x14ac:dyDescent="0.3">
      <c r="B9" s="2"/>
      <c r="C9" s="3"/>
    </row>
    <row r="10" spans="1:3" x14ac:dyDescent="0.3">
      <c r="A10" t="s">
        <v>168</v>
      </c>
      <c r="B10" s="6" t="s">
        <v>169</v>
      </c>
      <c r="C10" s="3">
        <v>777</v>
      </c>
    </row>
    <row r="11" spans="1:3" x14ac:dyDescent="0.3">
      <c r="C11" s="3"/>
    </row>
  </sheetData>
  <printOptions gridLines="1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AACD-5A82-4B41-8189-2AD59B64135E}">
  <dimension ref="A1:B12"/>
  <sheetViews>
    <sheetView tabSelected="1" workbookViewId="0">
      <selection activeCell="B12" sqref="B12"/>
    </sheetView>
  </sheetViews>
  <sheetFormatPr defaultRowHeight="14.4" x14ac:dyDescent="0.3"/>
  <cols>
    <col min="1" max="1" width="26.88671875" customWidth="1"/>
    <col min="2" max="2" width="17.109375" customWidth="1"/>
  </cols>
  <sheetData>
    <row r="1" spans="1:2" ht="15.6" x14ac:dyDescent="0.3">
      <c r="A1" s="8" t="s">
        <v>174</v>
      </c>
    </row>
    <row r="4" spans="1:2" x14ac:dyDescent="0.3">
      <c r="A4" t="s">
        <v>170</v>
      </c>
      <c r="B4" s="3">
        <v>777</v>
      </c>
    </row>
    <row r="5" spans="1:2" x14ac:dyDescent="0.3">
      <c r="B5" s="3"/>
    </row>
    <row r="6" spans="1:2" x14ac:dyDescent="0.3">
      <c r="A6" t="s">
        <v>171</v>
      </c>
      <c r="B6" s="3">
        <v>164</v>
      </c>
    </row>
    <row r="7" spans="1:2" x14ac:dyDescent="0.3">
      <c r="B7" s="3"/>
    </row>
    <row r="8" spans="1:2" x14ac:dyDescent="0.3">
      <c r="A8" t="s">
        <v>172</v>
      </c>
      <c r="B8" s="3">
        <v>295</v>
      </c>
    </row>
    <row r="10" spans="1:2" x14ac:dyDescent="0.3">
      <c r="A10" s="4" t="s">
        <v>123</v>
      </c>
      <c r="B10" s="9">
        <f>+SUM(B4:B8)</f>
        <v>1236</v>
      </c>
    </row>
    <row r="12" spans="1:2" x14ac:dyDescent="0.3">
      <c r="A12" t="s">
        <v>173</v>
      </c>
      <c r="B12" s="3">
        <f>+B10*22279</f>
        <v>27536844</v>
      </c>
    </row>
  </sheetData>
  <printOptions gridLines="1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A534-45C3-4A08-AECE-BDD698561450}">
  <dimension ref="A1:C30"/>
  <sheetViews>
    <sheetView workbookViewId="0"/>
  </sheetViews>
  <sheetFormatPr defaultRowHeight="14.4" x14ac:dyDescent="0.3"/>
  <cols>
    <col min="1" max="1" width="5.44140625" customWidth="1"/>
    <col min="2" max="2" width="58.109375" customWidth="1"/>
    <col min="3" max="3" width="13.109375" customWidth="1"/>
  </cols>
  <sheetData>
    <row r="1" spans="1:3" ht="18" x14ac:dyDescent="0.35">
      <c r="A1" s="15" t="s">
        <v>158</v>
      </c>
    </row>
    <row r="3" spans="1:3" x14ac:dyDescent="0.3">
      <c r="B3" s="10" t="s">
        <v>56</v>
      </c>
      <c r="C3" s="6"/>
    </row>
    <row r="4" spans="1:3" ht="20.25" customHeight="1" x14ac:dyDescent="0.3">
      <c r="A4" s="4" t="s">
        <v>85</v>
      </c>
      <c r="B4" s="10"/>
      <c r="C4" s="6"/>
    </row>
    <row r="5" spans="1:3" ht="20.25" customHeight="1" x14ac:dyDescent="0.3">
      <c r="A5" s="10"/>
      <c r="B5" s="10"/>
      <c r="C5" s="6"/>
    </row>
    <row r="6" spans="1:3" x14ac:dyDescent="0.3">
      <c r="A6" s="6" t="s">
        <v>40</v>
      </c>
      <c r="B6" t="s">
        <v>71</v>
      </c>
      <c r="C6" s="12">
        <v>940</v>
      </c>
    </row>
    <row r="7" spans="1:3" x14ac:dyDescent="0.3">
      <c r="A7" s="6"/>
      <c r="C7" s="12"/>
    </row>
    <row r="8" spans="1:3" x14ac:dyDescent="0.3">
      <c r="A8" s="6" t="s">
        <v>41</v>
      </c>
      <c r="B8" t="s">
        <v>72</v>
      </c>
      <c r="C8" s="12">
        <v>777</v>
      </c>
    </row>
    <row r="9" spans="1:3" x14ac:dyDescent="0.3">
      <c r="A9" s="6"/>
      <c r="C9" s="12"/>
    </row>
    <row r="10" spans="1:3" x14ac:dyDescent="0.3">
      <c r="A10" s="6" t="s">
        <v>42</v>
      </c>
      <c r="B10" t="s">
        <v>70</v>
      </c>
      <c r="C10" s="12">
        <v>150</v>
      </c>
    </row>
    <row r="11" spans="1:3" x14ac:dyDescent="0.3">
      <c r="A11" s="6"/>
      <c r="C11" s="12"/>
    </row>
    <row r="12" spans="1:3" x14ac:dyDescent="0.3">
      <c r="A12" s="6" t="s">
        <v>43</v>
      </c>
      <c r="B12" t="s">
        <v>73</v>
      </c>
      <c r="C12" s="12">
        <v>295</v>
      </c>
    </row>
    <row r="13" spans="1:3" x14ac:dyDescent="0.3">
      <c r="A13" s="6"/>
      <c r="C13" s="12"/>
    </row>
    <row r="14" spans="1:3" x14ac:dyDescent="0.3">
      <c r="A14" s="6" t="s">
        <v>44</v>
      </c>
      <c r="B14" t="s">
        <v>76</v>
      </c>
      <c r="C14" s="13" t="s">
        <v>79</v>
      </c>
    </row>
    <row r="15" spans="1:3" x14ac:dyDescent="0.3">
      <c r="A15" s="6"/>
      <c r="C15" s="13"/>
    </row>
    <row r="16" spans="1:3" x14ac:dyDescent="0.3">
      <c r="A16" s="6" t="s">
        <v>45</v>
      </c>
      <c r="B16" t="s">
        <v>77</v>
      </c>
      <c r="C16" s="13" t="s">
        <v>80</v>
      </c>
    </row>
    <row r="17" spans="1:3" x14ac:dyDescent="0.3">
      <c r="A17" s="6"/>
      <c r="C17" s="12"/>
    </row>
    <row r="18" spans="1:3" x14ac:dyDescent="0.3">
      <c r="A18" s="6" t="s">
        <v>46</v>
      </c>
      <c r="B18" t="s">
        <v>78</v>
      </c>
      <c r="C18" s="14" t="s">
        <v>81</v>
      </c>
    </row>
    <row r="19" spans="1:3" x14ac:dyDescent="0.3">
      <c r="A19" s="6"/>
      <c r="C19" s="12"/>
    </row>
    <row r="20" spans="1:3" x14ac:dyDescent="0.3">
      <c r="A20" s="6" t="s">
        <v>47</v>
      </c>
      <c r="B20" t="s">
        <v>74</v>
      </c>
      <c r="C20" s="14">
        <v>4.24</v>
      </c>
    </row>
    <row r="21" spans="1:3" x14ac:dyDescent="0.3">
      <c r="C21" s="14"/>
    </row>
    <row r="22" spans="1:3" x14ac:dyDescent="0.3">
      <c r="A22" s="4" t="s">
        <v>87</v>
      </c>
      <c r="C22" s="14"/>
    </row>
    <row r="23" spans="1:3" x14ac:dyDescent="0.3">
      <c r="C23" s="12"/>
    </row>
    <row r="24" spans="1:3" x14ac:dyDescent="0.3">
      <c r="A24" s="6" t="s">
        <v>48</v>
      </c>
      <c r="B24" t="s">
        <v>82</v>
      </c>
      <c r="C24" s="12">
        <v>10</v>
      </c>
    </row>
    <row r="25" spans="1:3" x14ac:dyDescent="0.3">
      <c r="A25" s="6"/>
      <c r="C25" s="12"/>
    </row>
    <row r="26" spans="1:3" x14ac:dyDescent="0.3">
      <c r="A26" s="6" t="s">
        <v>49</v>
      </c>
      <c r="B26" t="s">
        <v>75</v>
      </c>
      <c r="C26" s="12" t="s">
        <v>86</v>
      </c>
    </row>
    <row r="27" spans="1:3" x14ac:dyDescent="0.3">
      <c r="A27" s="6"/>
      <c r="C27" s="12"/>
    </row>
    <row r="28" spans="1:3" x14ac:dyDescent="0.3">
      <c r="A28" s="6" t="s">
        <v>50</v>
      </c>
      <c r="B28" t="s">
        <v>83</v>
      </c>
      <c r="C28" s="12">
        <v>5301</v>
      </c>
    </row>
    <row r="29" spans="1:3" x14ac:dyDescent="0.3">
      <c r="A29" s="6"/>
      <c r="C29" s="12"/>
    </row>
    <row r="30" spans="1:3" x14ac:dyDescent="0.3">
      <c r="A30" s="6" t="s">
        <v>51</v>
      </c>
      <c r="B30" t="s">
        <v>84</v>
      </c>
      <c r="C30" s="12">
        <v>147</v>
      </c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585B-92EA-4B5B-8CB8-9C002F8386F9}">
  <dimension ref="A1:H30"/>
  <sheetViews>
    <sheetView workbookViewId="0"/>
  </sheetViews>
  <sheetFormatPr defaultRowHeight="14.4" x14ac:dyDescent="0.3"/>
  <cols>
    <col min="1" max="1" width="25.109375" customWidth="1"/>
    <col min="2" max="2" width="13.33203125" customWidth="1"/>
    <col min="3" max="3" width="13" customWidth="1"/>
    <col min="4" max="4" width="10.6640625" customWidth="1"/>
    <col min="5" max="5" width="25.33203125" customWidth="1"/>
    <col min="6" max="6" width="15.5546875" customWidth="1"/>
    <col min="7" max="7" width="18" customWidth="1"/>
    <col min="8" max="8" width="9.33203125" customWidth="1"/>
  </cols>
  <sheetData>
    <row r="1" spans="1:8" ht="15.6" x14ac:dyDescent="0.3">
      <c r="A1" s="8" t="s">
        <v>155</v>
      </c>
    </row>
    <row r="2" spans="1:8" ht="15.6" x14ac:dyDescent="0.3">
      <c r="A2" s="8" t="s">
        <v>95</v>
      </c>
      <c r="E2" s="8" t="s">
        <v>96</v>
      </c>
    </row>
    <row r="4" spans="1:8" x14ac:dyDescent="0.3">
      <c r="A4" s="10" t="s">
        <v>56</v>
      </c>
      <c r="B4" s="4" t="s">
        <v>0</v>
      </c>
      <c r="C4" s="10" t="s">
        <v>57</v>
      </c>
      <c r="D4" s="10" t="s">
        <v>58</v>
      </c>
      <c r="E4" s="10" t="s">
        <v>56</v>
      </c>
      <c r="F4" s="4" t="s">
        <v>104</v>
      </c>
      <c r="G4" s="10" t="s">
        <v>103</v>
      </c>
      <c r="H4" s="4" t="s">
        <v>30</v>
      </c>
    </row>
    <row r="5" spans="1:8" x14ac:dyDescent="0.3">
      <c r="B5" s="4"/>
      <c r="C5" s="4"/>
      <c r="D5" s="10" t="s">
        <v>28</v>
      </c>
    </row>
    <row r="6" spans="1:8" x14ac:dyDescent="0.3">
      <c r="A6" s="4" t="s">
        <v>88</v>
      </c>
      <c r="E6" s="4" t="s">
        <v>88</v>
      </c>
      <c r="G6" s="1"/>
    </row>
    <row r="7" spans="1:8" x14ac:dyDescent="0.3">
      <c r="A7" t="s">
        <v>67</v>
      </c>
      <c r="B7" s="2">
        <v>369662</v>
      </c>
      <c r="C7" s="1">
        <v>338899318</v>
      </c>
      <c r="E7" t="s">
        <v>67</v>
      </c>
      <c r="F7" s="2">
        <v>323061</v>
      </c>
      <c r="G7" s="1"/>
    </row>
    <row r="8" spans="1:8" x14ac:dyDescent="0.3">
      <c r="A8" t="s">
        <v>68</v>
      </c>
      <c r="B8" s="2">
        <v>157302</v>
      </c>
      <c r="C8" s="1">
        <v>43679404</v>
      </c>
      <c r="E8" t="s">
        <v>68</v>
      </c>
      <c r="F8" s="2">
        <v>129363</v>
      </c>
      <c r="G8" s="1"/>
    </row>
    <row r="9" spans="1:8" x14ac:dyDescent="0.3">
      <c r="A9" t="s">
        <v>69</v>
      </c>
      <c r="B9" s="2">
        <v>408524</v>
      </c>
      <c r="C9" s="1">
        <v>52875767</v>
      </c>
      <c r="E9" t="s">
        <v>69</v>
      </c>
      <c r="F9" s="2"/>
      <c r="G9" s="1"/>
    </row>
    <row r="10" spans="1:8" x14ac:dyDescent="0.3">
      <c r="A10" t="s">
        <v>59</v>
      </c>
      <c r="B10" s="2">
        <v>38862</v>
      </c>
      <c r="C10" s="1">
        <v>35627048</v>
      </c>
      <c r="E10" t="s">
        <v>59</v>
      </c>
      <c r="F10" s="2">
        <v>23370</v>
      </c>
      <c r="G10" s="1"/>
    </row>
    <row r="11" spans="1:8" x14ac:dyDescent="0.3">
      <c r="A11" s="4" t="s">
        <v>89</v>
      </c>
      <c r="B11" s="2">
        <v>408524</v>
      </c>
      <c r="C11" s="1">
        <f>SUM(C7:C10)</f>
        <v>471081537</v>
      </c>
      <c r="D11" s="18">
        <f>+C11/B11</f>
        <v>1153.1306288002663</v>
      </c>
      <c r="E11" s="4" t="s">
        <v>99</v>
      </c>
      <c r="F11" s="2">
        <f>+F7+F10</f>
        <v>346431</v>
      </c>
      <c r="G11" s="1">
        <f>+F11*D11</f>
        <v>399480196.86590505</v>
      </c>
      <c r="H11" s="7">
        <f>+G11/G$26</f>
        <v>0.75920033716837587</v>
      </c>
    </row>
    <row r="12" spans="1:8" x14ac:dyDescent="0.3">
      <c r="B12" s="2"/>
      <c r="C12" s="1"/>
      <c r="G12" s="1"/>
    </row>
    <row r="13" spans="1:8" x14ac:dyDescent="0.3">
      <c r="A13" s="4" t="s">
        <v>60</v>
      </c>
      <c r="B13" s="2"/>
      <c r="C13" s="1"/>
      <c r="E13" s="4" t="s">
        <v>60</v>
      </c>
      <c r="G13" s="1"/>
    </row>
    <row r="14" spans="1:8" x14ac:dyDescent="0.3">
      <c r="A14" t="s">
        <v>61</v>
      </c>
      <c r="B14" s="2"/>
      <c r="C14" s="1">
        <v>65000000</v>
      </c>
      <c r="E14" t="s">
        <v>61</v>
      </c>
      <c r="G14" s="1">
        <v>65000000</v>
      </c>
    </row>
    <row r="15" spans="1:8" x14ac:dyDescent="0.3">
      <c r="A15" t="s">
        <v>62</v>
      </c>
      <c r="B15" s="2"/>
      <c r="C15" s="1">
        <v>25600000</v>
      </c>
      <c r="E15" t="s">
        <v>62</v>
      </c>
      <c r="G15" s="1">
        <v>25600000</v>
      </c>
    </row>
    <row r="16" spans="1:8" x14ac:dyDescent="0.3">
      <c r="A16" t="s">
        <v>63</v>
      </c>
      <c r="B16" s="2"/>
      <c r="C16" s="1">
        <v>33815000</v>
      </c>
      <c r="E16" t="s">
        <v>63</v>
      </c>
      <c r="G16" s="1">
        <v>33815000</v>
      </c>
    </row>
    <row r="17" spans="1:8" x14ac:dyDescent="0.3">
      <c r="A17" t="s">
        <v>90</v>
      </c>
      <c r="B17" s="2"/>
      <c r="C17" s="1">
        <f>SUM(C14:C16)</f>
        <v>124415000</v>
      </c>
      <c r="E17" t="s">
        <v>90</v>
      </c>
      <c r="G17" s="1">
        <f>SUM(G14:G16)</f>
        <v>124415000</v>
      </c>
      <c r="H17" s="7">
        <f>+G17/G$26</f>
        <v>0.23644703965265601</v>
      </c>
    </row>
    <row r="18" spans="1:8" x14ac:dyDescent="0.3">
      <c r="B18" s="2"/>
      <c r="C18" s="1"/>
      <c r="G18" s="1"/>
    </row>
    <row r="19" spans="1:8" x14ac:dyDescent="0.3">
      <c r="A19" s="4" t="s">
        <v>91</v>
      </c>
      <c r="B19" s="2"/>
      <c r="C19" s="1">
        <f>+C17+C11</f>
        <v>595496537</v>
      </c>
      <c r="E19" s="4" t="s">
        <v>91</v>
      </c>
      <c r="G19" s="1"/>
    </row>
    <row r="20" spans="1:8" x14ac:dyDescent="0.3">
      <c r="A20" s="4" t="s">
        <v>92</v>
      </c>
      <c r="B20" s="2"/>
      <c r="C20" s="1"/>
      <c r="E20" s="4" t="s">
        <v>92</v>
      </c>
      <c r="G20" s="1"/>
    </row>
    <row r="21" spans="1:8" x14ac:dyDescent="0.3">
      <c r="A21" s="4" t="s">
        <v>93</v>
      </c>
      <c r="B21" s="2"/>
      <c r="C21" s="1">
        <v>39598690</v>
      </c>
      <c r="E21" s="4" t="s">
        <v>93</v>
      </c>
      <c r="G21" s="1">
        <v>39598690</v>
      </c>
      <c r="H21" s="7"/>
    </row>
    <row r="22" spans="1:8" x14ac:dyDescent="0.3">
      <c r="B22" s="2"/>
      <c r="C22" s="1"/>
      <c r="G22" s="1"/>
    </row>
    <row r="23" spans="1:8" x14ac:dyDescent="0.3">
      <c r="A23" s="4" t="s">
        <v>20</v>
      </c>
      <c r="B23" s="2"/>
      <c r="C23" s="1">
        <v>-2523408</v>
      </c>
      <c r="E23" s="4" t="s">
        <v>100</v>
      </c>
      <c r="G23" s="1">
        <f>G25-G21-G17-G11</f>
        <v>2290287.1340949535</v>
      </c>
      <c r="H23" s="7">
        <f>+G23/G$26</f>
        <v>4.3526231789681102E-3</v>
      </c>
    </row>
    <row r="24" spans="1:8" x14ac:dyDescent="0.3">
      <c r="B24" s="2"/>
      <c r="C24" s="1"/>
      <c r="G24" s="1"/>
    </row>
    <row r="25" spans="1:8" s="17" customFormat="1" x14ac:dyDescent="0.3">
      <c r="A25" s="4" t="s">
        <v>94</v>
      </c>
      <c r="B25" s="16"/>
      <c r="C25" s="11">
        <f>+C23+C21+C19</f>
        <v>632571819</v>
      </c>
      <c r="E25" s="4" t="s">
        <v>101</v>
      </c>
      <c r="G25" s="11">
        <v>565784174</v>
      </c>
      <c r="H25" s="19"/>
    </row>
    <row r="26" spans="1:8" x14ac:dyDescent="0.3">
      <c r="B26" s="2"/>
      <c r="C26" s="1"/>
      <c r="E26" s="4" t="s">
        <v>124</v>
      </c>
      <c r="G26" s="11">
        <f>+G25-G21</f>
        <v>526185484</v>
      </c>
      <c r="H26" s="7">
        <f>+SUM(H11:H23)</f>
        <v>1</v>
      </c>
    </row>
    <row r="27" spans="1:8" x14ac:dyDescent="0.3">
      <c r="A27" t="s">
        <v>97</v>
      </c>
    </row>
    <row r="28" spans="1:8" x14ac:dyDescent="0.3">
      <c r="A28" t="s">
        <v>98</v>
      </c>
    </row>
    <row r="29" spans="1:8" x14ac:dyDescent="0.3">
      <c r="A29" t="s">
        <v>118</v>
      </c>
    </row>
    <row r="30" spans="1:8" x14ac:dyDescent="0.3">
      <c r="A30" t="s">
        <v>102</v>
      </c>
    </row>
  </sheetData>
  <printOptions gridLines="1"/>
  <pageMargins left="0.7" right="0.7" top="0.75" bottom="0.75" header="0.3" footer="0.3"/>
  <pageSetup scale="9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7345-A3E6-4F34-AAAC-8458F5DEDA8B}">
  <dimension ref="A1:F28"/>
  <sheetViews>
    <sheetView workbookViewId="0">
      <selection activeCell="A2" sqref="A2"/>
    </sheetView>
  </sheetViews>
  <sheetFormatPr defaultRowHeight="14.4" x14ac:dyDescent="0.3"/>
  <cols>
    <col min="1" max="1" width="3.88671875" customWidth="1"/>
    <col min="2" max="2" width="35.6640625" customWidth="1"/>
    <col min="3" max="3" width="13.109375" customWidth="1"/>
    <col min="4" max="4" width="10.33203125" customWidth="1"/>
    <col min="5" max="5" width="9.109375" hidden="1" customWidth="1"/>
  </cols>
  <sheetData>
    <row r="1" spans="1:4" ht="15.6" x14ac:dyDescent="0.3">
      <c r="A1" s="8" t="s">
        <v>156</v>
      </c>
    </row>
    <row r="3" spans="1:4" x14ac:dyDescent="0.3">
      <c r="B3" s="10" t="s">
        <v>56</v>
      </c>
      <c r="C3" s="10" t="s">
        <v>31</v>
      </c>
      <c r="D3" s="4" t="s">
        <v>30</v>
      </c>
    </row>
    <row r="5" spans="1:4" x14ac:dyDescent="0.3">
      <c r="B5" s="4" t="s">
        <v>105</v>
      </c>
    </row>
    <row r="6" spans="1:4" x14ac:dyDescent="0.3">
      <c r="A6" s="6" t="s">
        <v>40</v>
      </c>
      <c r="B6" t="s">
        <v>112</v>
      </c>
      <c r="C6" s="1">
        <v>399480</v>
      </c>
      <c r="D6" s="7">
        <f>+C6/C$23</f>
        <v>0.62484944988597291</v>
      </c>
    </row>
    <row r="7" spans="1:4" x14ac:dyDescent="0.3">
      <c r="A7" s="6" t="s">
        <v>41</v>
      </c>
      <c r="B7" t="s">
        <v>113</v>
      </c>
      <c r="C7" s="1">
        <v>124415</v>
      </c>
      <c r="D7" s="7">
        <f t="shared" ref="D7:D11" si="0">+C7/C$23</f>
        <v>0.19460459674467639</v>
      </c>
    </row>
    <row r="8" spans="1:4" x14ac:dyDescent="0.3">
      <c r="A8" s="6" t="s">
        <v>42</v>
      </c>
      <c r="B8" t="s">
        <v>121</v>
      </c>
      <c r="C8" s="1">
        <v>36942</v>
      </c>
      <c r="D8" s="7">
        <f t="shared" si="0"/>
        <v>5.7783088959866856E-2</v>
      </c>
    </row>
    <row r="9" spans="1:4" x14ac:dyDescent="0.3">
      <c r="A9" s="6" t="s">
        <v>43</v>
      </c>
      <c r="B9" t="s">
        <v>114</v>
      </c>
      <c r="C9" s="1">
        <v>11164</v>
      </c>
      <c r="D9" s="7">
        <f t="shared" si="0"/>
        <v>1.7462249070108647E-2</v>
      </c>
    </row>
    <row r="10" spans="1:4" x14ac:dyDescent="0.3">
      <c r="A10" s="6" t="s">
        <v>44</v>
      </c>
      <c r="B10" t="s">
        <v>122</v>
      </c>
      <c r="C10" s="1">
        <v>17983</v>
      </c>
      <c r="D10" s="7">
        <f t="shared" si="0"/>
        <v>2.8128235849853439E-2</v>
      </c>
    </row>
    <row r="11" spans="1:4" x14ac:dyDescent="0.3">
      <c r="A11" s="6"/>
      <c r="B11" s="4" t="s">
        <v>106</v>
      </c>
      <c r="C11" s="1">
        <f>+SUM(C6:C10)</f>
        <v>589984</v>
      </c>
      <c r="D11" s="7">
        <f t="shared" si="0"/>
        <v>0.92282762051047829</v>
      </c>
    </row>
    <row r="12" spans="1:4" x14ac:dyDescent="0.3">
      <c r="A12" s="6"/>
      <c r="C12" s="1"/>
    </row>
    <row r="13" spans="1:4" x14ac:dyDescent="0.3">
      <c r="A13" s="6"/>
      <c r="B13" s="4" t="s">
        <v>115</v>
      </c>
      <c r="C13" s="1">
        <v>39599</v>
      </c>
    </row>
    <row r="14" spans="1:4" x14ac:dyDescent="0.3">
      <c r="A14" s="6"/>
      <c r="C14" s="1"/>
    </row>
    <row r="15" spans="1:4" x14ac:dyDescent="0.3">
      <c r="A15" s="6"/>
      <c r="B15" s="4" t="s">
        <v>116</v>
      </c>
      <c r="C15" s="1"/>
    </row>
    <row r="16" spans="1:4" x14ac:dyDescent="0.3">
      <c r="A16" s="6" t="s">
        <v>45</v>
      </c>
      <c r="B16" t="s">
        <v>107</v>
      </c>
      <c r="C16" s="1">
        <v>15526</v>
      </c>
      <c r="D16" s="7">
        <f t="shared" ref="D16:D20" si="1">+C16/C$23</f>
        <v>2.4285102029962993E-2</v>
      </c>
    </row>
    <row r="17" spans="2:6" x14ac:dyDescent="0.3">
      <c r="B17" t="s">
        <v>108</v>
      </c>
      <c r="C17" s="1">
        <v>6789</v>
      </c>
      <c r="D17" s="7">
        <f t="shared" si="1"/>
        <v>1.0619062068879219E-2</v>
      </c>
    </row>
    <row r="18" spans="2:6" x14ac:dyDescent="0.3">
      <c r="B18" t="s">
        <v>109</v>
      </c>
      <c r="C18" s="1">
        <v>3192</v>
      </c>
      <c r="D18" s="7">
        <f t="shared" si="1"/>
        <v>4.9927892360969901E-3</v>
      </c>
    </row>
    <row r="19" spans="2:6" x14ac:dyDescent="0.3">
      <c r="B19" t="s">
        <v>110</v>
      </c>
      <c r="C19" s="1">
        <f>+C22-C11-C13-C16-C17-C18</f>
        <v>23831</v>
      </c>
      <c r="D19" s="7">
        <f t="shared" si="1"/>
        <v>3.7275426154582514E-2</v>
      </c>
    </row>
    <row r="20" spans="2:6" x14ac:dyDescent="0.3">
      <c r="B20" s="4" t="s">
        <v>106</v>
      </c>
      <c r="C20" s="1">
        <f>+SUM(C16:C19)</f>
        <v>49338</v>
      </c>
      <c r="D20" s="7">
        <f t="shared" si="1"/>
        <v>7.7172379489521714E-2</v>
      </c>
    </row>
    <row r="21" spans="2:6" x14ac:dyDescent="0.3">
      <c r="C21" s="1"/>
      <c r="D21" s="7"/>
    </row>
    <row r="22" spans="2:6" x14ac:dyDescent="0.3">
      <c r="B22" s="4" t="s">
        <v>123</v>
      </c>
      <c r="C22" s="11">
        <v>678921</v>
      </c>
      <c r="D22" s="7"/>
      <c r="F22" s="1"/>
    </row>
    <row r="23" spans="2:6" x14ac:dyDescent="0.3">
      <c r="B23" s="4" t="s">
        <v>111</v>
      </c>
      <c r="C23" s="11">
        <f>+C22-C13</f>
        <v>639322</v>
      </c>
      <c r="D23" s="7">
        <f>SUM(D20+D11)</f>
        <v>1</v>
      </c>
    </row>
    <row r="24" spans="2:6" x14ac:dyDescent="0.3">
      <c r="B24" s="4"/>
      <c r="C24" s="1"/>
      <c r="D24" s="7"/>
    </row>
    <row r="25" spans="2:6" x14ac:dyDescent="0.3">
      <c r="B25" t="s">
        <v>117</v>
      </c>
      <c r="C25" s="1"/>
      <c r="D25" s="7"/>
    </row>
    <row r="26" spans="2:6" x14ac:dyDescent="0.3">
      <c r="B26" t="s">
        <v>119</v>
      </c>
      <c r="C26" s="1"/>
      <c r="D26" s="7"/>
    </row>
    <row r="27" spans="2:6" x14ac:dyDescent="0.3">
      <c r="B27" t="s">
        <v>120</v>
      </c>
      <c r="C27" s="1"/>
      <c r="D27" s="7"/>
    </row>
    <row r="28" spans="2:6" x14ac:dyDescent="0.3">
      <c r="D28" s="7"/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7133D-7BA6-4C41-9EF6-71442F8C5BC3}">
  <dimension ref="A1:E28"/>
  <sheetViews>
    <sheetView workbookViewId="0"/>
  </sheetViews>
  <sheetFormatPr defaultRowHeight="14.4" x14ac:dyDescent="0.3"/>
  <cols>
    <col min="1" max="1" width="32" customWidth="1"/>
    <col min="2" max="2" width="13.5546875" customWidth="1"/>
    <col min="3" max="3" width="12.5546875" customWidth="1"/>
    <col min="4" max="4" width="11.109375" customWidth="1"/>
    <col min="5" max="5" width="11.5546875" customWidth="1"/>
  </cols>
  <sheetData>
    <row r="1" spans="1:5" ht="15.6" x14ac:dyDescent="0.3">
      <c r="A1" s="8" t="s">
        <v>157</v>
      </c>
    </row>
    <row r="3" spans="1:5" x14ac:dyDescent="0.3">
      <c r="A3" s="10" t="s">
        <v>137</v>
      </c>
      <c r="B3" s="10" t="s">
        <v>136</v>
      </c>
      <c r="C3" s="10" t="s">
        <v>132</v>
      </c>
      <c r="D3" s="10" t="s">
        <v>133</v>
      </c>
      <c r="E3" s="10" t="s">
        <v>138</v>
      </c>
    </row>
    <row r="4" spans="1:5" x14ac:dyDescent="0.3">
      <c r="B4" s="10" t="s">
        <v>131</v>
      </c>
      <c r="C4" s="10" t="s">
        <v>135</v>
      </c>
      <c r="D4" s="10" t="s">
        <v>134</v>
      </c>
      <c r="E4" s="10" t="s">
        <v>139</v>
      </c>
    </row>
    <row r="5" spans="1:5" x14ac:dyDescent="0.3">
      <c r="A5" s="4" t="s">
        <v>125</v>
      </c>
    </row>
    <row r="6" spans="1:5" x14ac:dyDescent="0.3">
      <c r="A6" t="s">
        <v>126</v>
      </c>
      <c r="B6" s="1">
        <v>940</v>
      </c>
      <c r="C6" s="2">
        <v>14795</v>
      </c>
      <c r="E6" s="3">
        <f>+C6*B6</f>
        <v>13907300</v>
      </c>
    </row>
    <row r="7" spans="1:5" x14ac:dyDescent="0.3">
      <c r="A7" t="s">
        <v>127</v>
      </c>
      <c r="B7" s="1">
        <v>150</v>
      </c>
      <c r="C7" s="2">
        <v>14795</v>
      </c>
      <c r="E7" s="3">
        <f t="shared" ref="E7:E8" si="0">+C7*B7</f>
        <v>2219250</v>
      </c>
    </row>
    <row r="8" spans="1:5" x14ac:dyDescent="0.3">
      <c r="A8" t="s">
        <v>128</v>
      </c>
      <c r="B8" s="1">
        <v>295</v>
      </c>
      <c r="C8" s="2">
        <v>14795</v>
      </c>
      <c r="E8" s="3">
        <f t="shared" si="0"/>
        <v>4364525</v>
      </c>
    </row>
    <row r="9" spans="1:5" x14ac:dyDescent="0.3">
      <c r="A9" s="4" t="s">
        <v>129</v>
      </c>
      <c r="B9" s="1"/>
      <c r="C9" s="2"/>
      <c r="E9" s="3"/>
    </row>
    <row r="10" spans="1:5" x14ac:dyDescent="0.3">
      <c r="A10" t="s">
        <v>130</v>
      </c>
      <c r="B10" s="1">
        <v>777</v>
      </c>
      <c r="C10" s="2">
        <v>7484</v>
      </c>
      <c r="E10" s="3">
        <f t="shared" ref="E10:E12" si="1">+C10*B10</f>
        <v>5815068</v>
      </c>
    </row>
    <row r="11" spans="1:5" x14ac:dyDescent="0.3">
      <c r="A11" t="s">
        <v>127</v>
      </c>
      <c r="B11" s="1">
        <v>150</v>
      </c>
      <c r="C11" s="2">
        <v>7484</v>
      </c>
      <c r="E11" s="3">
        <f t="shared" si="1"/>
        <v>1122600</v>
      </c>
    </row>
    <row r="12" spans="1:5" x14ac:dyDescent="0.3">
      <c r="A12" t="s">
        <v>128</v>
      </c>
      <c r="B12" s="1">
        <v>295</v>
      </c>
      <c r="C12" s="2">
        <v>7484</v>
      </c>
      <c r="E12" s="3">
        <f t="shared" si="1"/>
        <v>2207780</v>
      </c>
    </row>
    <row r="13" spans="1:5" x14ac:dyDescent="0.3">
      <c r="A13" s="4" t="s">
        <v>143</v>
      </c>
      <c r="B13" s="1"/>
      <c r="C13" s="2"/>
      <c r="E13" s="3">
        <f>+SUM(E6:E12)</f>
        <v>29636523</v>
      </c>
    </row>
    <row r="14" spans="1:5" x14ac:dyDescent="0.3">
      <c r="B14" s="1"/>
      <c r="C14" s="2"/>
    </row>
    <row r="15" spans="1:5" x14ac:dyDescent="0.3">
      <c r="A15" s="4" t="s">
        <v>150</v>
      </c>
      <c r="B15" s="1" t="s">
        <v>147</v>
      </c>
      <c r="D15" t="s">
        <v>92</v>
      </c>
      <c r="E15" s="1">
        <v>1632516</v>
      </c>
    </row>
    <row r="16" spans="1:5" x14ac:dyDescent="0.3">
      <c r="A16" s="4" t="s">
        <v>151</v>
      </c>
      <c r="B16" s="1" t="s">
        <v>148</v>
      </c>
      <c r="D16" t="s">
        <v>92</v>
      </c>
      <c r="E16" s="1">
        <v>2551812</v>
      </c>
    </row>
    <row r="17" spans="1:5" x14ac:dyDescent="0.3">
      <c r="A17" s="4" t="s">
        <v>152</v>
      </c>
      <c r="B17" s="1" t="s">
        <v>147</v>
      </c>
      <c r="D17" t="s">
        <v>146</v>
      </c>
      <c r="E17" s="1">
        <v>1636332</v>
      </c>
    </row>
    <row r="18" spans="1:5" x14ac:dyDescent="0.3">
      <c r="A18" s="4" t="s">
        <v>153</v>
      </c>
      <c r="B18" s="1" t="s">
        <v>149</v>
      </c>
      <c r="E18" s="1">
        <v>1348980</v>
      </c>
    </row>
    <row r="19" spans="1:5" x14ac:dyDescent="0.3">
      <c r="A19" s="4" t="s">
        <v>144</v>
      </c>
      <c r="B19" s="1"/>
      <c r="E19" s="1">
        <f>+SUM(E15:E18)</f>
        <v>7169640</v>
      </c>
    </row>
    <row r="20" spans="1:5" x14ac:dyDescent="0.3">
      <c r="A20" s="4"/>
      <c r="B20" s="1"/>
    </row>
    <row r="21" spans="1:5" x14ac:dyDescent="0.3">
      <c r="A21" s="4" t="s">
        <v>145</v>
      </c>
      <c r="B21" s="1"/>
    </row>
    <row r="22" spans="1:5" x14ac:dyDescent="0.3">
      <c r="A22" s="4" t="s">
        <v>140</v>
      </c>
      <c r="B22" s="1"/>
    </row>
    <row r="23" spans="1:5" x14ac:dyDescent="0.3">
      <c r="A23" s="4" t="s">
        <v>141</v>
      </c>
      <c r="B23" s="1"/>
    </row>
    <row r="24" spans="1:5" x14ac:dyDescent="0.3">
      <c r="A24" s="4" t="s">
        <v>142</v>
      </c>
      <c r="B24" s="1"/>
    </row>
    <row r="25" spans="1:5" x14ac:dyDescent="0.3">
      <c r="B25" s="1"/>
    </row>
    <row r="26" spans="1:5" x14ac:dyDescent="0.3">
      <c r="A26" s="4" t="s">
        <v>29</v>
      </c>
      <c r="B26" s="1"/>
      <c r="E26" s="3">
        <f>+E19+E13</f>
        <v>36806163</v>
      </c>
    </row>
    <row r="28" spans="1:5" x14ac:dyDescent="0.3">
      <c r="A28" s="5" t="s">
        <v>154</v>
      </c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WATER SUPPLY COSTS</vt:lpstr>
      <vt:lpstr>EXPENDITURES</vt:lpstr>
      <vt:lpstr>SOURCES-COSTS</vt:lpstr>
      <vt:lpstr>EXPENDITURE REDUCTION</vt:lpstr>
      <vt:lpstr>WATER RATES</vt:lpstr>
      <vt:lpstr>WATER SALES</vt:lpstr>
      <vt:lpstr>REVENUES</vt:lpstr>
      <vt:lpstr>REVENUE REDUCTION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Hanemann</dc:creator>
  <cp:lastModifiedBy>Hewlett Packard Enterprise</cp:lastModifiedBy>
  <cp:lastPrinted>2021-06-15T06:03:29Z</cp:lastPrinted>
  <dcterms:created xsi:type="dcterms:W3CDTF">2021-06-09T20:01:57Z</dcterms:created>
  <dcterms:modified xsi:type="dcterms:W3CDTF">2021-06-15T19:02:43Z</dcterms:modified>
</cp:coreProperties>
</file>